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h\Documents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13" i="1"/>
  <c r="E12" i="1" s="1"/>
  <c r="E18" i="1"/>
  <c r="G18" i="1" s="1"/>
  <c r="E17" i="1"/>
  <c r="E9" i="1" s="1"/>
  <c r="C5" i="1"/>
  <c r="E3" i="1" s="1"/>
  <c r="F12" i="1" l="1"/>
  <c r="F3" i="1"/>
  <c r="G9" i="1"/>
  <c r="G17" i="1"/>
  <c r="G12" i="1"/>
  <c r="G3" i="1" l="1"/>
</calcChain>
</file>

<file path=xl/sharedStrings.xml><?xml version="1.0" encoding="utf-8"?>
<sst xmlns="http://schemas.openxmlformats.org/spreadsheetml/2006/main" count="13" uniqueCount="13">
  <si>
    <t xml:space="preserve">Drift inkl. kørekort og førstehjælp </t>
  </si>
  <si>
    <t xml:space="preserve">Løn </t>
  </si>
  <si>
    <t>Leasing af bus inkl. service eks. moms pr. mdr. i 10 år</t>
  </si>
  <si>
    <t xml:space="preserve">Indhentet tilbud </t>
  </si>
  <si>
    <t>Buskørekort for uddannet personale ekskl. moms</t>
  </si>
  <si>
    <t>Førstehjælpskursus ekskl. moms</t>
  </si>
  <si>
    <t>Indkøb af bus inkl. afgift og serviceaftale ekskl. moms</t>
  </si>
  <si>
    <t>Med TCO på 10 år - årlig opsparing (kr. 67.200) og serviceaftale (kr. 7500 årligt)</t>
  </si>
  <si>
    <t xml:space="preserve">Nuværende økonomi </t>
  </si>
  <si>
    <t>I alt for 10 år</t>
  </si>
  <si>
    <t>Udgifter i forbindelse med 3 busser år 1 inkl. kørekort og førstehjælpskursus</t>
  </si>
  <si>
    <t>Udgifter for efterfølgende 9 år (3 busser)</t>
  </si>
  <si>
    <t xml:space="preserve">Engangsudgifter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</si>
</sst>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.&quot;* #,##0.00_);_(&quot;kr.&quot;* \(#,##0.00\);_(&quot;kr.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2" borderId="10" xfId="0" applyFont="1" applyFill="1" applyBorder="1"/>
    <xf numFmtId="0" fontId="0" fillId="2" borderId="11" xfId="0" applyFill="1" applyBorder="1"/>
    <xf numFmtId="164" fontId="0" fillId="2" borderId="11" xfId="1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2" fillId="2" borderId="8" xfId="0" applyFont="1" applyFill="1" applyBorder="1"/>
    <xf numFmtId="0" fontId="0" fillId="2" borderId="0" xfId="0" applyFill="1" applyBorder="1"/>
    <xf numFmtId="164" fontId="0" fillId="2" borderId="0" xfId="1" applyFont="1" applyFill="1" applyBorder="1"/>
    <xf numFmtId="164" fontId="0" fillId="2" borderId="13" xfId="0" applyNumberFormat="1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7" xfId="0" applyFill="1" applyBorder="1"/>
    <xf numFmtId="0" fontId="2" fillId="3" borderId="10" xfId="0" applyFont="1" applyFill="1" applyBorder="1"/>
    <xf numFmtId="0" fontId="0" fillId="3" borderId="11" xfId="0" applyFill="1" applyBorder="1"/>
    <xf numFmtId="164" fontId="0" fillId="3" borderId="11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3" borderId="3" xfId="1" applyFont="1" applyFill="1" applyBorder="1"/>
    <xf numFmtId="0" fontId="0" fillId="3" borderId="15" xfId="0" applyFill="1" applyBorder="1"/>
    <xf numFmtId="0" fontId="0" fillId="3" borderId="8" xfId="0" applyFill="1" applyBorder="1"/>
    <xf numFmtId="0" fontId="0" fillId="3" borderId="0" xfId="0" applyFill="1" applyBorder="1"/>
    <xf numFmtId="164" fontId="0" fillId="3" borderId="0" xfId="1" applyFont="1" applyFill="1" applyBorder="1"/>
    <xf numFmtId="164" fontId="0" fillId="3" borderId="13" xfId="0" applyNumberFormat="1" applyFill="1" applyBorder="1"/>
    <xf numFmtId="164" fontId="0" fillId="3" borderId="15" xfId="0" applyNumberFormat="1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6" xfId="1" applyFont="1" applyFill="1" applyBorder="1"/>
    <xf numFmtId="164" fontId="0" fillId="3" borderId="14" xfId="0" applyNumberFormat="1" applyFill="1" applyBorder="1"/>
    <xf numFmtId="0" fontId="0" fillId="3" borderId="14" xfId="0" applyFill="1" applyBorder="1"/>
    <xf numFmtId="0" fontId="2" fillId="4" borderId="10" xfId="0" applyFont="1" applyFill="1" applyBorder="1"/>
    <xf numFmtId="0" fontId="0" fillId="4" borderId="11" xfId="0" applyFill="1" applyBorder="1"/>
    <xf numFmtId="0" fontId="2" fillId="4" borderId="1" xfId="0" applyFont="1" applyFill="1" applyBorder="1"/>
    <xf numFmtId="0" fontId="2" fillId="4" borderId="12" xfId="0" applyFont="1" applyFill="1" applyBorder="1"/>
    <xf numFmtId="0" fontId="0" fillId="4" borderId="8" xfId="0" applyFill="1" applyBorder="1"/>
    <xf numFmtId="0" fontId="0" fillId="4" borderId="0" xfId="0" applyFill="1" applyBorder="1"/>
    <xf numFmtId="164" fontId="0" fillId="4" borderId="0" xfId="1" applyFont="1" applyFill="1" applyBorder="1"/>
    <xf numFmtId="164" fontId="0" fillId="4" borderId="13" xfId="0" applyNumberFormat="1" applyFill="1" applyBorder="1"/>
    <xf numFmtId="0" fontId="0" fillId="4" borderId="13" xfId="0" applyFill="1" applyBorder="1"/>
    <xf numFmtId="164" fontId="2" fillId="4" borderId="0" xfId="1" applyFont="1" applyFill="1" applyBorder="1"/>
    <xf numFmtId="0" fontId="0" fillId="4" borderId="5" xfId="0" applyFill="1" applyBorder="1"/>
    <xf numFmtId="0" fontId="0" fillId="4" borderId="6" xfId="0" applyFill="1" applyBorder="1"/>
    <xf numFmtId="164" fontId="2" fillId="4" borderId="6" xfId="1" applyFont="1" applyFill="1" applyBorder="1"/>
    <xf numFmtId="0" fontId="0" fillId="4" borderId="14" xfId="0" applyFill="1" applyBorder="1"/>
    <xf numFmtId="0" fontId="2" fillId="3" borderId="12" xfId="0" applyFont="1" applyFill="1" applyBorder="1"/>
    <xf numFmtId="0" fontId="2" fillId="2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" xfId="0" applyFont="1" applyFill="1" applyBorder="1"/>
    <xf numFmtId="0" fontId="2" fillId="5" borderId="12" xfId="0" applyFont="1" applyFill="1" applyBorder="1"/>
    <xf numFmtId="164" fontId="2" fillId="4" borderId="16" xfId="0" applyNumberFormat="1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3" borderId="4" xfId="0" applyFont="1" applyFill="1" applyBorder="1"/>
    <xf numFmtId="164" fontId="2" fillId="3" borderId="17" xfId="0" applyNumberFormat="1" applyFont="1" applyFill="1" applyBorder="1"/>
    <xf numFmtId="0" fontId="2" fillId="3" borderId="9" xfId="0" applyFont="1" applyFill="1" applyBorder="1"/>
    <xf numFmtId="0" fontId="2" fillId="3" borderId="7" xfId="0" applyFont="1" applyFill="1" applyBorder="1"/>
    <xf numFmtId="0" fontId="2" fillId="2" borderId="9" xfId="0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B1" workbookViewId="0">
      <selection activeCell="B26" sqref="B26"/>
    </sheetView>
  </sheetViews>
  <sheetFormatPr defaultRowHeight="15" x14ac:dyDescent="0.25"/>
  <cols>
    <col min="1" max="1" width="85.7109375" bestFit="1" customWidth="1"/>
    <col min="3" max="3" width="17" bestFit="1" customWidth="1"/>
    <col min="5" max="5" width="70" bestFit="1" customWidth="1"/>
    <col min="6" max="6" width="37.7109375" bestFit="1" customWidth="1"/>
    <col min="7" max="7" width="16" bestFit="1" customWidth="1"/>
    <col min="9" max="9" width="30.5703125" bestFit="1" customWidth="1"/>
  </cols>
  <sheetData>
    <row r="1" spans="1:7" ht="15.75" thickBot="1" x14ac:dyDescent="0.3">
      <c r="A1" s="54"/>
      <c r="B1" s="55"/>
      <c r="C1" s="55"/>
      <c r="D1" s="55"/>
      <c r="E1" s="56" t="s">
        <v>10</v>
      </c>
      <c r="F1" s="56" t="s">
        <v>11</v>
      </c>
      <c r="G1" s="57" t="s">
        <v>9</v>
      </c>
    </row>
    <row r="2" spans="1:7" ht="15.75" thickBot="1" x14ac:dyDescent="0.3">
      <c r="A2" s="38" t="s">
        <v>8</v>
      </c>
      <c r="B2" s="39"/>
      <c r="C2" s="39"/>
      <c r="D2" s="39"/>
      <c r="E2" s="40"/>
      <c r="F2" s="40"/>
      <c r="G2" s="41"/>
    </row>
    <row r="3" spans="1:7" ht="15.75" thickBot="1" x14ac:dyDescent="0.3">
      <c r="A3" s="42" t="s">
        <v>0</v>
      </c>
      <c r="B3" s="43"/>
      <c r="C3" s="44">
        <v>29580</v>
      </c>
      <c r="D3" s="43"/>
      <c r="E3" s="45">
        <f>(C5*3)+E17+E18</f>
        <v>944790</v>
      </c>
      <c r="F3" s="45">
        <f>C5*3</f>
        <v>412890</v>
      </c>
      <c r="G3" s="58">
        <f>E3+(F3*9)</f>
        <v>4660800</v>
      </c>
    </row>
    <row r="4" spans="1:7" ht="15.75" thickTop="1" x14ac:dyDescent="0.25">
      <c r="A4" s="42" t="s">
        <v>1</v>
      </c>
      <c r="B4" s="43"/>
      <c r="C4" s="44">
        <v>108050</v>
      </c>
      <c r="D4" s="43"/>
      <c r="E4" s="46"/>
      <c r="F4" s="46"/>
      <c r="G4" s="59"/>
    </row>
    <row r="5" spans="1:7" x14ac:dyDescent="0.25">
      <c r="A5" s="42"/>
      <c r="B5" s="43"/>
      <c r="C5" s="47">
        <f>C4+C3</f>
        <v>137630</v>
      </c>
      <c r="D5" s="43"/>
      <c r="E5" s="46"/>
      <c r="F5" s="46"/>
      <c r="G5" s="59"/>
    </row>
    <row r="6" spans="1:7" ht="15.75" thickBot="1" x14ac:dyDescent="0.3">
      <c r="A6" s="48"/>
      <c r="B6" s="49"/>
      <c r="C6" s="50"/>
      <c r="D6" s="49"/>
      <c r="E6" s="51"/>
      <c r="F6" s="51"/>
      <c r="G6" s="60"/>
    </row>
    <row r="7" spans="1:7" ht="15.75" thickBot="1" x14ac:dyDescent="0.3">
      <c r="A7" s="19" t="s">
        <v>3</v>
      </c>
      <c r="B7" s="20"/>
      <c r="C7" s="21"/>
      <c r="D7" s="20"/>
      <c r="E7" s="22"/>
      <c r="F7" s="22"/>
      <c r="G7" s="52"/>
    </row>
    <row r="8" spans="1:7" x14ac:dyDescent="0.25">
      <c r="A8" s="23"/>
      <c r="B8" s="24"/>
      <c r="C8" s="25"/>
      <c r="D8" s="24"/>
      <c r="E8" s="26"/>
      <c r="F8" s="26"/>
      <c r="G8" s="61"/>
    </row>
    <row r="9" spans="1:7" ht="15.75" thickBot="1" x14ac:dyDescent="0.3">
      <c r="A9" s="27" t="s">
        <v>2</v>
      </c>
      <c r="B9" s="28"/>
      <c r="C9" s="29">
        <v>6500</v>
      </c>
      <c r="D9" s="28"/>
      <c r="E9" s="30">
        <f>((C9*12)*3)+E17+E18</f>
        <v>765900</v>
      </c>
      <c r="F9" s="30">
        <f>3*78000</f>
        <v>234000</v>
      </c>
      <c r="G9" s="62">
        <f>E9+(F9*10)</f>
        <v>3105900</v>
      </c>
    </row>
    <row r="10" spans="1:7" ht="16.5" thickTop="1" thickBot="1" x14ac:dyDescent="0.3">
      <c r="A10" s="27"/>
      <c r="B10" s="28"/>
      <c r="C10" s="29"/>
      <c r="D10" s="28"/>
      <c r="E10" s="30"/>
      <c r="F10" s="30"/>
      <c r="G10" s="63"/>
    </row>
    <row r="11" spans="1:7" x14ac:dyDescent="0.25">
      <c r="A11" s="23"/>
      <c r="B11" s="24"/>
      <c r="C11" s="25"/>
      <c r="D11" s="24"/>
      <c r="E11" s="31"/>
      <c r="F11" s="26"/>
      <c r="G11" s="61"/>
    </row>
    <row r="12" spans="1:7" ht="15.75" thickBot="1" x14ac:dyDescent="0.3">
      <c r="A12" s="27" t="s">
        <v>6</v>
      </c>
      <c r="B12" s="28"/>
      <c r="C12" s="29">
        <v>672000</v>
      </c>
      <c r="D12" s="28"/>
      <c r="E12" s="30">
        <f>(C12*3)+C13</f>
        <v>2090700</v>
      </c>
      <c r="F12" s="30">
        <f>C13*3</f>
        <v>224100</v>
      </c>
      <c r="G12" s="62">
        <f>E12+(F12*9)</f>
        <v>4107600</v>
      </c>
    </row>
    <row r="13" spans="1:7" ht="15.75" thickTop="1" x14ac:dyDescent="0.25">
      <c r="A13" s="27" t="s">
        <v>7</v>
      </c>
      <c r="B13" s="28"/>
      <c r="C13" s="29">
        <f>67200+7500</f>
        <v>74700</v>
      </c>
      <c r="D13" s="28"/>
      <c r="E13" s="30"/>
      <c r="F13" s="32"/>
      <c r="G13" s="63"/>
    </row>
    <row r="14" spans="1:7" ht="15.75" thickBot="1" x14ac:dyDescent="0.3">
      <c r="A14" s="33"/>
      <c r="B14" s="34"/>
      <c r="C14" s="35"/>
      <c r="D14" s="34"/>
      <c r="E14" s="36"/>
      <c r="F14" s="37"/>
      <c r="G14" s="64"/>
    </row>
    <row r="15" spans="1:7" ht="15.75" thickBot="1" x14ac:dyDescent="0.3">
      <c r="A15" s="4" t="s">
        <v>12</v>
      </c>
      <c r="B15" s="5"/>
      <c r="C15" s="6"/>
      <c r="D15" s="5"/>
      <c r="E15" s="7"/>
      <c r="F15" s="8"/>
      <c r="G15" s="53"/>
    </row>
    <row r="16" spans="1:7" x14ac:dyDescent="0.25">
      <c r="A16" s="9"/>
      <c r="B16" s="10"/>
      <c r="C16" s="11"/>
      <c r="D16" s="10"/>
      <c r="E16" s="12"/>
      <c r="F16" s="13"/>
      <c r="G16" s="65"/>
    </row>
    <row r="17" spans="1:7" ht="15.75" thickBot="1" x14ac:dyDescent="0.3">
      <c r="A17" s="14" t="s">
        <v>4</v>
      </c>
      <c r="B17" s="10"/>
      <c r="C17" s="11">
        <v>26250</v>
      </c>
      <c r="D17" s="10"/>
      <c r="E17" s="12">
        <f>18*C17</f>
        <v>472500</v>
      </c>
      <c r="F17" s="13">
        <v>0</v>
      </c>
      <c r="G17" s="66">
        <f>E17</f>
        <v>472500</v>
      </c>
    </row>
    <row r="18" spans="1:7" ht="16.5" thickTop="1" thickBot="1" x14ac:dyDescent="0.3">
      <c r="A18" s="14" t="s">
        <v>5</v>
      </c>
      <c r="B18" s="10"/>
      <c r="C18" s="11">
        <v>3300</v>
      </c>
      <c r="D18" s="10"/>
      <c r="E18" s="12">
        <f>C18*18</f>
        <v>59400</v>
      </c>
      <c r="F18" s="13">
        <v>0</v>
      </c>
      <c r="G18" s="67">
        <f>E18</f>
        <v>59400</v>
      </c>
    </row>
    <row r="19" spans="1:7" ht="16.5" thickTop="1" thickBot="1" x14ac:dyDescent="0.3">
      <c r="A19" s="15"/>
      <c r="B19" s="16"/>
      <c r="C19" s="16"/>
      <c r="D19" s="16"/>
      <c r="E19" s="17"/>
      <c r="F19" s="17"/>
      <c r="G19" s="18"/>
    </row>
    <row r="22" spans="1:7" x14ac:dyDescent="0.25">
      <c r="C22" s="2"/>
    </row>
    <row r="23" spans="1:7" x14ac:dyDescent="0.25">
      <c r="C23" s="2"/>
    </row>
    <row r="25" spans="1:7" x14ac:dyDescent="0.25">
      <c r="C25" s="2"/>
    </row>
    <row r="26" spans="1:7" x14ac:dyDescent="0.25">
      <c r="C26" s="2"/>
    </row>
    <row r="27" spans="1:7" x14ac:dyDescent="0.25">
      <c r="C27" s="2"/>
    </row>
    <row r="28" spans="1:7" x14ac:dyDescent="0.25">
      <c r="A28" s="1"/>
    </row>
    <row r="29" spans="1:7" x14ac:dyDescent="0.25">
      <c r="A29" s="1"/>
      <c r="B29" s="1"/>
      <c r="C29" s="3"/>
      <c r="E29" s="2"/>
    </row>
    <row r="30" spans="1:7" x14ac:dyDescent="0.25">
      <c r="B30" s="1"/>
      <c r="C30" s="3"/>
    </row>
    <row r="32" spans="1:7" x14ac:dyDescent="0.25">
      <c r="C32" s="2"/>
    </row>
    <row r="33" spans="3:3" x14ac:dyDescent="0.25">
      <c r="C3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96359/18</EnclosureFileNumber>
    <MeetingStartDate xmlns="d08b57ff-b9b7-4581-975d-98f87b579a51">2018-11-13T12:00:00+00:00</MeetingStartDate>
    <AgendaId xmlns="d08b57ff-b9b7-4581-975d-98f87b579a51">9050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2937923</FusionId>
    <DocumentType xmlns="d08b57ff-b9b7-4581-975d-98f87b579a51"/>
    <AgendaAccessLevelName xmlns="d08b57ff-b9b7-4581-975d-98f87b579a51">Åben</AgendaAccessLevelName>
    <UNC xmlns="d08b57ff-b9b7-4581-975d-98f87b579a51">2675184</UNC>
    <MeetingDateAndTime xmlns="d08b57ff-b9b7-4581-975d-98f87b579a51">13-11-2018 fra 13:00 - 17:30</MeetingDateAndTime>
    <MeetingTitle xmlns="d08b57ff-b9b7-4581-975d-98f87b579a51">13-11-2018</MeetingTitle>
    <MeetingEndDate xmlns="d08b57ff-b9b7-4581-975d-98f87b579a51">2018-11-13T16:30:00+00:00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DE2605B-C748-45B8-95B3-E3421DE15A4E}"/>
</file>

<file path=customXml/itemProps2.xml><?xml version="1.0" encoding="utf-8"?>
<ds:datastoreItem xmlns:ds="http://schemas.openxmlformats.org/officeDocument/2006/customXml" ds:itemID="{BC9DEA4C-2B40-4115-BD4B-A4BD866C70A6}"/>
</file>

<file path=customXml/itemProps3.xml><?xml version="1.0" encoding="utf-8"?>
<ds:datastoreItem xmlns:ds="http://schemas.openxmlformats.org/officeDocument/2006/customXml" ds:itemID="{BC3D8CB3-DD5D-4A83-B9CD-BC22D01B0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-13-11-2018 - Bilag 157.01 Uddybbende økonomi ift busdrift i dagtilbud</dc:title>
  <dc:creator>Maria Moesgaard</dc:creator>
  <cp:lastModifiedBy>Maria Moesgaard</cp:lastModifiedBy>
  <dcterms:created xsi:type="dcterms:W3CDTF">2018-06-20T08:04:35Z</dcterms:created>
  <dcterms:modified xsi:type="dcterms:W3CDTF">2018-08-08T10:16:46Z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